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<sst xmlns="http://schemas.openxmlformats.org/spreadsheetml/2006/main" count="1316" uniqueCount="159">
  <si>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</si>
  <si>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</si>
  <si>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</si>
  <si>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</si>
  <si>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</si>
  <si>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</si>
  <si>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</si>
  <si>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</si>
  <si>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</si>
  <si>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</si>
  <si>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</si>
  <si>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</si>
  <si>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</si>
  <si>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</si>
  <si>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</si>
  <si>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</si>
  <si>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</si>
  <si>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</si>
  <si>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</si>
  <si>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</si>
  <si>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</si>
  <si>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</si>
  <si>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</si>
  <si>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</si>
  <si>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</si>
  <si>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</si>
  <si>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</si>
  <si>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</si>
  <si>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</si>
  <si>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</si>
  <si>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</si>
  <si>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</si>
  <si>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</si>
  <si>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</si>
  <si>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</si>
  <si>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</si>
  <si>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</si>
  <si>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</si>
  <si>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</si>
  <si>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</si>
  <si>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</si>
  <si>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</si>
  <si>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</si>
  <si>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</si>
  <si>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</si>
  <si>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</si>
  <si>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</si>
  <si>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</si>
  <si>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</si>
  <si>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</si>
  <si>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</si>
  <si>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</si>
  <si>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</si>
  <si>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</si>
  <si>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</si>
  <si>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</si>
  <si>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</si>
  <si>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</si>
  <si>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</si>
  <si>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</si>
  <si>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</si>
  <si>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</si>
  <si>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</si>
  <si>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</si>
  <si>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</si>
  <si>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</si>
  <si>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</si>
  <si>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</si>
  <si>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</si>
  <si>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</si>
  <si>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</si>
  <si>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</si>
  <si>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</si>
  <si>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</si>
  <si>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</si>
  <si>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</si>
  <si>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</si>
  <si>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</si>
  <si>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</si>
  <si>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</si>
  <si>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</si>
  <si>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</si>
  <si>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</si>
  <si>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</si>
  <si>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</si>
  <si>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</si>
  <si>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</si>
  <si>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</si>
  <si>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</si>
  <si>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</si>
  <si>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</si>
  <si>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</si>
  <si>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</si>
  <si>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</si>
  <si>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</si>
  <si>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</si>
  <si>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</si>
  <si>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</si>
  <si>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</si>
  <si>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</si>
  <si>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</si>
  <si>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</si>
  <si>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</si>
  <si>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</si>
  <si>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</si>
  <si>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</si>
  <si>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</si>
  <si>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</si>
  <si>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</si>
  <si>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</si>
  <si>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</si>
  <si>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</si>
  <si>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</si>
  <si>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</si>
  <si>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</si>
  <si>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</si>
  <si>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</si>
  <si>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</si>
  <si>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</si>
  <si>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</si>
  <si>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</si>
  <si>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</si>
  <si>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</si>
  <si>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</si>
  <si>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</si>
  <si>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</si>
  <si>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</si>
  <si>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</si>
  <si>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</si>
  <si>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</si>
  <si>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</si>
  <si>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</si>
  <si>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</si>
  <si>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</si>
  <si>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</si>
  <si>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</si>
  <si>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</si>
  <si>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</si>
  <si>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</si>
  <si>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</si>
  <si>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</si>
  <si>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</si>
  <si>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Rain, Overflow Duration = 0.17 hours</t>
  </si>
  <si>
    <t>Rain, Overflow Duration = 0.83 hours</t>
  </si>
  <si>
    <t>Rain, Overflow Duration = 0.50 hours</t>
  </si>
  <si>
    <t>Rain, Overflow Duration = 0.58 hours</t>
  </si>
  <si>
    <t>Rain, Overflow Duration = 0.42 hours</t>
  </si>
  <si>
    <t>Rain, Overflow Duration = 1.00 hours</t>
  </si>
  <si>
    <t>Rain, Overflow Duration = 0.33 hours</t>
  </si>
  <si>
    <t>Rain, Overflow Duration = 1.62 hours</t>
  </si>
  <si>
    <t>Aug</t>
  </si>
  <si>
    <t>Rain, Overflow Duration = 1.67 hours</t>
  </si>
  <si>
    <t>Rain, Overflow Duration = 1.83 hours</t>
  </si>
  <si>
    <t>Rain, Overflow Duration = 1.50 hours</t>
  </si>
  <si>
    <t>Rain, Overflow Duration = 1.08 hours</t>
  </si>
  <si>
    <t>Rain, Overflow Duration = 0.77 hours</t>
  </si>
  <si>
    <t>Rain, Overflow Duration = 4.27 hours</t>
  </si>
  <si>
    <t>Rain, Overflow Duration = 2.98 hours</t>
  </si>
  <si>
    <t>Rain, Overflow Duration = 1.43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</si>
</sst>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3" sqref="B23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10.140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150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/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>
        <v>21.09</v>
      </c>
      <c r="C12" s="300">
        <v>1</v>
      </c>
      <c r="D12" s="282">
        <v>1.8</v>
      </c>
      <c r="E12" s="301">
        <v>8</v>
      </c>
      <c r="F12" s="302"/>
      <c r="G12" s="278" t="s">
        <v>156</v>
      </c>
      <c r="I12" s="71"/>
      <c r="J12" s="62"/>
      <c r="K12" s="62"/>
      <c r="M12" s="62"/>
      <c r="N12" s="303">
        <v>45141.710856481484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>
        <v>1</v>
      </c>
      <c r="G13" s="278"/>
      <c r="I13" s="71"/>
      <c r="J13" s="62"/>
      <c r="K13" s="62"/>
      <c r="M13" s="62"/>
      <c r="N13" s="303">
        <v>45141.5330787037</v>
      </c>
      <c r="O13" s="306">
        <f>N12-N13</f>
        <v>0.17777777778246673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>
        <v>1</v>
      </c>
      <c r="G14" s="278"/>
      <c r="I14" s="71"/>
      <c r="J14" s="62"/>
      <c r="K14" s="62"/>
      <c r="M14" s="62"/>
      <c r="P14" s="71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/>
      <c r="C15" s="300"/>
      <c r="D15" s="282"/>
      <c r="E15" s="301"/>
      <c r="F15" s="302">
        <v>1</v>
      </c>
      <c r="G15" s="278"/>
      <c r="I15" s="71"/>
      <c r="J15" s="62"/>
      <c r="K15" s="62"/>
      <c r="M15" s="62"/>
      <c r="P15" s="71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>
        <v>1</v>
      </c>
      <c r="G16" s="278"/>
      <c r="I16" s="71"/>
      <c r="J16" s="62"/>
      <c r="K16" s="62"/>
      <c r="M16" s="62"/>
      <c r="N16" s="303">
        <v>45148.1737037037</v>
      </c>
      <c r="P16" s="71"/>
      <c r="Q16" s="62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/>
      <c r="E17" s="301"/>
      <c r="F17" s="302"/>
      <c r="G17" s="278"/>
      <c r="I17" s="71"/>
      <c r="J17" s="62"/>
      <c r="K17" s="62"/>
      <c r="M17" s="62"/>
      <c r="N17" s="303">
        <v>45148.10599537037</v>
      </c>
      <c r="O17" s="306">
        <f>N16-N17</f>
        <v>0.0677083333284827</v>
      </c>
      <c r="P17" s="71"/>
      <c r="Q17" s="62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>
        <v>0.23</v>
      </c>
      <c r="E18" s="301">
        <v>5</v>
      </c>
      <c r="F18" s="302"/>
      <c r="G18" s="278"/>
      <c r="I18" s="71"/>
      <c r="J18" s="62"/>
      <c r="K18" s="62"/>
      <c r="M18" s="62"/>
      <c r="P18" s="80"/>
      <c r="Q18" s="62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>
        <v>2.42</v>
      </c>
      <c r="C19" s="300">
        <v>1</v>
      </c>
      <c r="D19" s="282">
        <v>0.38</v>
      </c>
      <c r="E19" s="301">
        <v>4</v>
      </c>
      <c r="F19" s="302"/>
      <c r="G19" s="278" t="s">
        <v>149</v>
      </c>
      <c r="I19" s="71"/>
      <c r="J19" s="62"/>
      <c r="K19" s="62"/>
      <c r="M19" s="70"/>
      <c r="P19" s="80"/>
      <c r="Q19" s="62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/>
      <c r="G20" s="278"/>
      <c r="I20" s="71"/>
      <c r="J20" s="62"/>
      <c r="K20" s="62"/>
      <c r="M20" s="70"/>
      <c r="N20" s="303">
        <v>45150.62613425926</v>
      </c>
      <c r="P20" s="80"/>
      <c r="Q20" s="80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>
        <v>8.28</v>
      </c>
      <c r="C21" s="300">
        <v>1</v>
      </c>
      <c r="D21" s="282">
        <v>0.95</v>
      </c>
      <c r="E21" s="301">
        <v>3</v>
      </c>
      <c r="F21" s="302"/>
      <c r="G21" s="278" t="s">
        <v>157</v>
      </c>
      <c r="I21" s="71"/>
      <c r="J21" s="62"/>
      <c r="K21" s="62"/>
      <c r="M21" s="70"/>
      <c r="N21" s="303">
        <v>45150.50425925926</v>
      </c>
      <c r="O21" s="306">
        <f>N20-N21</f>
        <v>0.12187500000436557</v>
      </c>
      <c r="P21" s="70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>
        <v>1.33</v>
      </c>
      <c r="C22" s="300">
        <v>1</v>
      </c>
      <c r="D22" s="282">
        <v>0.4</v>
      </c>
      <c r="E22" s="301">
        <v>3</v>
      </c>
      <c r="F22" s="302"/>
      <c r="G22" s="278" t="s">
        <v>158</v>
      </c>
      <c r="I22" s="71"/>
      <c r="J22" s="62"/>
      <c r="K22" s="62"/>
      <c r="M22" s="62"/>
      <c r="P22" s="70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>
        <v>1</v>
      </c>
      <c r="G23" s="278"/>
      <c r="I23" s="71"/>
      <c r="J23" s="62"/>
      <c r="K23" s="62"/>
      <c r="M23" s="70"/>
      <c r="N23" s="303">
        <v>45150.49800925926</v>
      </c>
      <c r="P23" s="71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/>
      <c r="C24" s="300"/>
      <c r="D24" s="282"/>
      <c r="E24" s="301"/>
      <c r="F24" s="302"/>
      <c r="G24" s="278"/>
      <c r="I24" s="71"/>
      <c r="J24" s="62"/>
      <c r="K24" s="62"/>
      <c r="M24" s="70"/>
      <c r="N24" s="303">
        <v>45150.4955787037</v>
      </c>
      <c r="O24" s="306">
        <f>N23-N24</f>
        <v>0.0024305555562023073</v>
      </c>
      <c r="P24" s="71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/>
      <c r="G25" s="278"/>
      <c r="I25" s="71"/>
      <c r="J25" s="62"/>
      <c r="K25" s="62"/>
      <c r="M25" s="70"/>
      <c r="P25" s="71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O26" s="306">
        <f>SUM(O21:O24)</f>
        <v>0.12430555556056788</v>
      </c>
      <c r="P26" s="71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P27" s="71"/>
      <c r="Q27" s="71"/>
      <c r="R27" s="61"/>
      <c r="S27" s="105"/>
      <c r="W27" s="94"/>
      <c r="AI27" s="66"/>
    </row>
    <row r="28" spans="1:35" ht="12.75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/>
      <c r="C29" s="300"/>
      <c r="D29" s="282"/>
      <c r="E29" s="301"/>
      <c r="F29" s="302"/>
      <c r="G29" s="278"/>
      <c r="I29" s="71"/>
      <c r="J29" s="62"/>
      <c r="K29" s="62"/>
      <c r="M29" s="62"/>
      <c r="N29" s="303">
        <v>45151.73134259259</v>
      </c>
      <c r="Q29" s="71"/>
      <c r="R29" s="61"/>
      <c r="S29" s="105"/>
      <c r="W29" s="94"/>
      <c r="AI29" s="66"/>
    </row>
    <row r="30" spans="1:35" ht="12.75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70"/>
      <c r="N30" s="303">
        <v>45151.67162037037</v>
      </c>
      <c r="O30" s="306">
        <f>N29-N30</f>
        <v>0.059722222220443655</v>
      </c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/>
      <c r="G31" s="278"/>
      <c r="I31" s="71"/>
      <c r="J31" s="62"/>
      <c r="K31" s="62"/>
      <c r="M31" s="70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/>
      <c r="G32" s="278"/>
      <c r="I32" s="71"/>
      <c r="J32" s="62"/>
      <c r="K32" s="62"/>
      <c r="M32" s="70"/>
      <c r="Q32" s="71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70"/>
      <c r="Q33" s="71"/>
      <c r="R33" s="61"/>
      <c r="S33" s="105"/>
      <c r="W33" s="94"/>
      <c r="AI33" s="66"/>
    </row>
    <row r="34" spans="1:41" ht="12.75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Q34" s="71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>
        <v>1</v>
      </c>
      <c r="G35" s="278"/>
      <c r="I35" s="71"/>
      <c r="J35" s="62"/>
      <c r="K35" s="62"/>
      <c r="M35" s="62"/>
      <c r="Q35" s="71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>
        <v>1</v>
      </c>
      <c r="G36" s="278"/>
      <c r="I36" s="71"/>
      <c r="J36" s="62"/>
      <c r="K36" s="62"/>
      <c r="M36" s="62"/>
      <c r="Q36" s="70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Q37" s="70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/>
      <c r="C38" s="300"/>
      <c r="D38" s="282"/>
      <c r="E38" s="301"/>
      <c r="F38" s="302"/>
      <c r="G38" s="278"/>
      <c r="I38" s="71"/>
      <c r="J38" s="62"/>
      <c r="K38" s="62"/>
      <c r="M38" s="62"/>
      <c r="Q38" s="70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/>
      <c r="E39" s="276"/>
      <c r="F39" s="277"/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>
        <v>31</v>
      </c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33.12</v>
      </c>
      <c r="C42" s="126">
        <f>SUM(C10:C40)</f>
        <v>4</v>
      </c>
      <c r="D42" s="125">
        <f>SUM(D10:D40)</f>
        <v>3.7600000000000002</v>
      </c>
      <c r="E42" s="125">
        <f>SUM(E10:E40)</f>
        <v>23</v>
      </c>
      <c r="F42" s="126">
        <f>SUM(F10:F40)</f>
        <v>7</v>
      </c>
      <c r="G42" s="69"/>
      <c r="I42" s="71"/>
      <c r="J42" s="62"/>
      <c r="K42" s="62"/>
      <c r="M42" s="62"/>
      <c r="Q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8.28</v>
      </c>
      <c r="C43" s="126">
        <f>C42/C46</f>
        <v>1</v>
      </c>
      <c r="D43" s="125">
        <f>AVERAGE(D10:D40)</f>
        <v>0.752</v>
      </c>
      <c r="E43" s="125">
        <f>AVERAGE(E10:E40)</f>
        <v>4.6</v>
      </c>
      <c r="F43" s="126">
        <f>AVERAGE(F10:F40)</f>
        <v>1</v>
      </c>
      <c r="G43" s="62">
        <f>IF(G46&gt;0,"&lt;","")</f>
      </c>
      <c r="I43" s="71"/>
      <c r="J43" s="62"/>
      <c r="K43" s="62"/>
      <c r="M43" s="62"/>
      <c r="Q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21.09</v>
      </c>
      <c r="C44" s="126">
        <f>MAX(C10:C40)</f>
        <v>1</v>
      </c>
      <c r="D44" s="125">
        <f>MAX(D10:D40)</f>
        <v>1.8</v>
      </c>
      <c r="E44" s="125">
        <f>MAX(E10:E40)</f>
        <v>8</v>
      </c>
      <c r="F44" s="126">
        <f>MAX(F10:F40)</f>
        <v>1</v>
      </c>
      <c r="G44" s="69"/>
      <c r="I44" s="63"/>
      <c r="M44" s="62"/>
      <c r="Q44" s="62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1.33</v>
      </c>
      <c r="C45" s="126">
        <f>MIN(C10:C40)</f>
        <v>1</v>
      </c>
      <c r="D45" s="125">
        <f>MIN(D10:D40)</f>
        <v>0.23</v>
      </c>
      <c r="E45" s="125">
        <f>MIN(E10:E40)</f>
        <v>3</v>
      </c>
      <c r="F45" s="126">
        <f>MIN(F10:F40)</f>
        <v>1</v>
      </c>
      <c r="G45" s="69"/>
      <c r="I45" s="63"/>
      <c r="M45" s="62"/>
      <c r="Q45" s="62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4</v>
      </c>
      <c r="C46" s="126">
        <f>COUNT(C10:C40)</f>
        <v>4</v>
      </c>
      <c r="D46" s="126">
        <f>COUNT(D10:D40)</f>
        <v>5</v>
      </c>
      <c r="E46" s="126">
        <f>COUNT(E10:E40)</f>
        <v>5</v>
      </c>
      <c r="F46" s="126">
        <f>COUNT(F10:F40)</f>
        <v>7</v>
      </c>
      <c r="G46" s="73"/>
      <c r="I46" s="63"/>
      <c r="M46" s="62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45139</v>
      </c>
      <c r="C48" s="218">
        <v>45179</v>
      </c>
    </row>
    <row r="49" ht="12.75">
      <c r="B49" s="218">
        <v>45169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45139</v>
      </c>
      <c r="G9" s="217" t="s">
        <v>18</v>
      </c>
      <c r="H9" s="220">
        <f>'035G-Drift'!B49</f>
        <v>45169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12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45179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2" sqref="G22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Aug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>
        <v>0.324</v>
      </c>
      <c r="C12" s="124">
        <v>1</v>
      </c>
      <c r="D12" s="282">
        <v>0.83</v>
      </c>
      <c r="E12" s="282">
        <v>9</v>
      </c>
      <c r="F12" s="126"/>
      <c r="G12" s="278" t="s">
        <v>143</v>
      </c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>
        <v>1</v>
      </c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>
        <v>0.034</v>
      </c>
      <c r="C16" s="124">
        <v>1</v>
      </c>
      <c r="D16" s="125">
        <v>0.36</v>
      </c>
      <c r="E16" s="125">
        <v>4</v>
      </c>
      <c r="F16" s="126"/>
      <c r="G16" s="278" t="s">
        <v>142</v>
      </c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>
        <v>0.22</v>
      </c>
      <c r="E18" s="282">
        <v>6</v>
      </c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>
        <v>0.05</v>
      </c>
      <c r="C19" s="281">
        <v>1</v>
      </c>
      <c r="D19" s="125">
        <v>0.42</v>
      </c>
      <c r="E19" s="125">
        <v>5</v>
      </c>
      <c r="F19" s="126"/>
      <c r="G19" s="278" t="s">
        <v>144</v>
      </c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>
        <v>0.433</v>
      </c>
      <c r="C21" s="124">
        <v>1</v>
      </c>
      <c r="D21" s="125">
        <v>0.82</v>
      </c>
      <c r="E21" s="125">
        <v>3</v>
      </c>
      <c r="F21" s="126"/>
      <c r="G21" s="278" t="s">
        <v>145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>
        <v>0.073</v>
      </c>
      <c r="C22" s="281">
        <v>1</v>
      </c>
      <c r="D22" s="282">
        <v>0.29</v>
      </c>
      <c r="E22" s="282">
        <v>3</v>
      </c>
      <c r="F22" s="283"/>
      <c r="G22" s="278" t="s">
        <v>142</v>
      </c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3"/>
      <c r="C23" s="124"/>
      <c r="D23" s="125"/>
      <c r="E23" s="125"/>
      <c r="F23" s="126">
        <v>1</v>
      </c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8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0.9139999999999999</v>
      </c>
      <c r="C42" s="126">
        <f>SUM(C10:C40)</f>
        <v>5</v>
      </c>
      <c r="D42" s="125">
        <f>SUM(D10:D40)</f>
        <v>2.94</v>
      </c>
      <c r="E42" s="125">
        <f>SUM(E10:E40)</f>
        <v>30</v>
      </c>
      <c r="F42" s="126">
        <f>SUM(F10:F40)</f>
        <v>6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0.1828</v>
      </c>
      <c r="C43" s="126">
        <f>C42/C46</f>
        <v>1</v>
      </c>
      <c r="D43" s="125">
        <f>AVERAGE(D10:D40)</f>
        <v>0.49</v>
      </c>
      <c r="E43" s="125">
        <f>AVERAGE(E10:E40)</f>
        <v>5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0.433</v>
      </c>
      <c r="C44" s="126">
        <f>MAX(C10:C40)</f>
        <v>1</v>
      </c>
      <c r="D44" s="125">
        <f>MAX(D10:D40)</f>
        <v>0.83</v>
      </c>
      <c r="E44" s="125">
        <f>MAX(E10:E40)</f>
        <v>9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0.034</v>
      </c>
      <c r="C45" s="126">
        <f>MIN(C10:C40)</f>
        <v>1</v>
      </c>
      <c r="D45" s="125">
        <f>MIN(D10:D40)</f>
        <v>0.22</v>
      </c>
      <c r="E45" s="125">
        <f>MIN(E10:E40)</f>
        <v>3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5</v>
      </c>
      <c r="C46" s="126">
        <f>COUNT(C10:C40)</f>
        <v>5</v>
      </c>
      <c r="D46" s="126">
        <f>COUNT(D10:D40)</f>
        <v>6</v>
      </c>
      <c r="E46" s="126">
        <f>COUNT(E10:E40)</f>
        <v>6</v>
      </c>
      <c r="F46" s="126">
        <f>COUNT(F10:F40)</f>
        <v>6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45139</v>
      </c>
      <c r="C48" s="218">
        <f>'019G-Kerr'!C48</f>
        <v>45179</v>
      </c>
    </row>
    <row r="49" ht="12.75">
      <c r="B49" s="218">
        <f>'019G-Kerr'!B49</f>
        <v>45169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45139</v>
      </c>
      <c r="G9" s="217" t="s">
        <v>18</v>
      </c>
      <c r="H9" s="220">
        <f>'047G-Bosc'!B49</f>
        <v>45169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30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2.94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0.1828</v>
      </c>
      <c r="E24" s="243">
        <f>'047G-Bosc'!B44</f>
        <v>0.433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11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5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45179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45139</v>
      </c>
      <c r="G9" s="217" t="s">
        <v>18</v>
      </c>
      <c r="H9" s="220">
        <f>'019G-Kerr'!B49</f>
        <v>45169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23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3.7600000000000002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8.28</v>
      </c>
      <c r="E24" s="243">
        <f>'019G-Kerr'!B44</f>
        <v>21.09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11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4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45179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2" sqref="G22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Aug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>
        <v>0.802</v>
      </c>
      <c r="C12" s="124">
        <v>1</v>
      </c>
      <c r="D12" s="125">
        <v>1.35</v>
      </c>
      <c r="E12" s="125">
        <v>8</v>
      </c>
      <c r="F12" s="126"/>
      <c r="G12" s="278" t="s">
        <v>152</v>
      </c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>
        <v>1</v>
      </c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>
        <v>0.043</v>
      </c>
      <c r="C16" s="124">
        <v>1</v>
      </c>
      <c r="D16" s="125">
        <v>0.26</v>
      </c>
      <c r="E16" s="125">
        <v>3</v>
      </c>
      <c r="F16" s="126"/>
      <c r="G16" s="278" t="s">
        <v>148</v>
      </c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282"/>
      <c r="E17" s="282"/>
      <c r="F17" s="283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4"/>
      <c r="C18" s="281"/>
      <c r="D18" s="125">
        <v>0.28</v>
      </c>
      <c r="E18" s="125">
        <v>6</v>
      </c>
      <c r="F18" s="126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>
        <v>0.032</v>
      </c>
      <c r="C19" s="281">
        <v>1</v>
      </c>
      <c r="D19" s="125">
        <v>0.42</v>
      </c>
      <c r="E19" s="125">
        <v>3</v>
      </c>
      <c r="F19" s="126"/>
      <c r="G19" s="278" t="s">
        <v>147</v>
      </c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78">
        <v>1.178</v>
      </c>
      <c r="C21" s="281">
        <v>1</v>
      </c>
      <c r="D21" s="282">
        <v>0.94</v>
      </c>
      <c r="E21" s="282">
        <v>3</v>
      </c>
      <c r="F21" s="283"/>
      <c r="G21" s="278" t="s">
        <v>153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>
        <v>0.028</v>
      </c>
      <c r="C22" s="281">
        <v>1</v>
      </c>
      <c r="D22" s="282">
        <v>0.57</v>
      </c>
      <c r="E22" s="282">
        <v>3</v>
      </c>
      <c r="F22" s="283"/>
      <c r="G22" s="278" t="s">
        <v>146</v>
      </c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8"/>
      <c r="C23" s="281"/>
      <c r="D23" s="282"/>
      <c r="E23" s="282"/>
      <c r="F23" s="283">
        <v>1</v>
      </c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278"/>
      <c r="C24" s="281"/>
      <c r="D24" s="282"/>
      <c r="E24" s="282"/>
      <c r="F24" s="283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284"/>
      <c r="C25" s="281"/>
      <c r="D25" s="282"/>
      <c r="E25" s="282"/>
      <c r="F25" s="283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2.083</v>
      </c>
      <c r="C42" s="126">
        <f>SUM(C10:C40)</f>
        <v>5</v>
      </c>
      <c r="D42" s="125">
        <f>SUM(D10:D40)</f>
        <v>3.82</v>
      </c>
      <c r="E42" s="125">
        <f>SUM(E10:E40)</f>
        <v>26</v>
      </c>
      <c r="F42" s="126">
        <f>SUM(F10:F41)</f>
        <v>6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0.4166</v>
      </c>
      <c r="C43" s="126">
        <f>C42/C46</f>
        <v>1</v>
      </c>
      <c r="D43" s="125">
        <f>AVERAGE(D10:D40)</f>
        <v>0.6366666666666666</v>
      </c>
      <c r="E43" s="125">
        <f>AVERAGE(E10:E40)</f>
        <v>4.333333333333333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1.178</v>
      </c>
      <c r="C44" s="126">
        <f>MAX(C10:C40)</f>
        <v>1</v>
      </c>
      <c r="D44" s="125">
        <f>MAX(D10:D40)</f>
        <v>1.35</v>
      </c>
      <c r="E44" s="125">
        <f>MAX(E10:E40)</f>
        <v>8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0.028</v>
      </c>
      <c r="C45" s="126">
        <f>MIN(C10:C40)</f>
        <v>1</v>
      </c>
      <c r="D45" s="125">
        <f>MIN(D10:D40)</f>
        <v>0.26</v>
      </c>
      <c r="E45" s="125">
        <f>MIN(E10:E40)</f>
        <v>3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5</v>
      </c>
      <c r="C46" s="126">
        <f>COUNT(C10:C40)</f>
        <v>5</v>
      </c>
      <c r="D46" s="126">
        <f>COUNT(D10:D40)</f>
        <v>6</v>
      </c>
      <c r="E46" s="126">
        <f>COUNT(E10:E40)</f>
        <v>6</v>
      </c>
      <c r="F46" s="126">
        <f>COUNT(F10:F41)</f>
        <v>6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45139</v>
      </c>
      <c r="C48" s="218">
        <f>'019G-Kerr'!C48</f>
        <v>45179</v>
      </c>
    </row>
    <row r="49" ht="12.75">
      <c r="B49" s="218">
        <f>'019G-Kerr'!B49</f>
        <v>45169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45139</v>
      </c>
      <c r="G9" s="217" t="s">
        <v>18</v>
      </c>
      <c r="H9" s="220">
        <f>'023G-B&amp;C'!B49</f>
        <v>45169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26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3.82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0.4166</v>
      </c>
      <c r="E24" s="117">
        <f>'023G-B&amp;C'!B44</f>
        <v>1.178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11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5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45179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5" sqref="D15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Aug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.75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.75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3.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.75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.75">
      <c r="A10" s="122">
        <f>IF('019G-Kerr'!A10&gt;0,'019G-Kerr'!A10,"")</f>
        <v>1</v>
      </c>
      <c r="B10" s="129"/>
      <c r="C10" s="124"/>
      <c r="D10" s="125"/>
      <c r="E10" s="125"/>
      <c r="F10" s="126"/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.75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45141.60480324074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.75">
      <c r="A12" s="122">
        <f>IF('019G-Kerr'!A12&gt;0,'019G-Kerr'!A12,"")</f>
        <v>3</v>
      </c>
      <c r="B12" s="129">
        <v>1.91</v>
      </c>
      <c r="C12" s="124">
        <v>1</v>
      </c>
      <c r="D12" s="282">
        <v>0.83</v>
      </c>
      <c r="E12" s="282">
        <v>9</v>
      </c>
      <c r="F12" s="126"/>
      <c r="G12" s="278" t="s">
        <v>155</v>
      </c>
      <c r="I12" s="71"/>
      <c r="J12" s="62"/>
      <c r="K12" s="62"/>
      <c r="L12" s="71"/>
      <c r="M12" s="62"/>
      <c r="N12" s="303">
        <v>45141.572858796295</v>
      </c>
      <c r="O12" s="306">
        <f>N11-N12</f>
        <v>0.031944444446708076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.75">
      <c r="A13" s="122">
        <f>IF('019G-Kerr'!A13&gt;0,'019G-Kerr'!A13,"")</f>
        <v>4</v>
      </c>
      <c r="B13" s="129"/>
      <c r="C13" s="124"/>
      <c r="D13" s="282"/>
      <c r="E13" s="282"/>
      <c r="F13" s="126">
        <v>1</v>
      </c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.75">
      <c r="A14" s="122">
        <f>IF('019G-Kerr'!A14&gt;0,'019G-Kerr'!A14,"")</f>
        <v>5</v>
      </c>
      <c r="B14" s="129"/>
      <c r="C14" s="124"/>
      <c r="D14" s="125"/>
      <c r="E14" s="125"/>
      <c r="F14" s="126">
        <v>1</v>
      </c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.75">
      <c r="A15" s="122">
        <f>IF('019G-Kerr'!A15&gt;0,'019G-Kerr'!A15,"")</f>
        <v>6</v>
      </c>
      <c r="B15" s="129"/>
      <c r="C15" s="124"/>
      <c r="D15" s="125"/>
      <c r="E15" s="125"/>
      <c r="F15" s="126">
        <v>1</v>
      </c>
      <c r="G15" s="278"/>
      <c r="I15" s="71"/>
      <c r="J15" s="62"/>
      <c r="K15" s="62"/>
      <c r="L15" s="71"/>
      <c r="M15" s="80"/>
      <c r="N15" s="303">
        <v>45150.56452546296</v>
      </c>
      <c r="O15" s="307"/>
      <c r="Q15" s="80"/>
      <c r="R15" s="71"/>
      <c r="S15" s="61"/>
      <c r="T15" s="105"/>
      <c r="X15" s="94"/>
      <c r="AJ15" s="66"/>
    </row>
    <row r="16" spans="1:36" ht="12.75">
      <c r="A16" s="122">
        <f>IF('019G-Kerr'!A16&gt;0,'019G-Kerr'!A16,"")</f>
        <v>7</v>
      </c>
      <c r="B16" s="129"/>
      <c r="C16" s="124"/>
      <c r="D16" s="125"/>
      <c r="E16" s="125"/>
      <c r="F16" s="126">
        <v>1</v>
      </c>
      <c r="G16" s="278"/>
      <c r="I16" s="71"/>
      <c r="J16" s="62"/>
      <c r="K16" s="62"/>
      <c r="L16" s="71"/>
      <c r="M16" s="80"/>
      <c r="N16" s="303">
        <v>45150.51938657407</v>
      </c>
      <c r="O16" s="306">
        <f>N15-N16</f>
        <v>0.04513888889050577</v>
      </c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.75">
      <c r="A17" s="122">
        <f>IF('019G-Kerr'!A17&gt;0,'019G-Kerr'!A17,"")</f>
        <v>8</v>
      </c>
      <c r="B17" s="129"/>
      <c r="C17" s="124"/>
      <c r="D17" s="125"/>
      <c r="E17" s="125"/>
      <c r="F17" s="126"/>
      <c r="G17" s="278"/>
      <c r="I17" s="71"/>
      <c r="J17" s="62"/>
      <c r="K17" s="62"/>
      <c r="L17" s="71"/>
      <c r="M17" s="80"/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.75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.75">
      <c r="A19" s="122">
        <f>IF('019G-Kerr'!A19&gt;0,'019G-Kerr'!A19,"")</f>
        <v>10</v>
      </c>
      <c r="B19" s="129"/>
      <c r="C19" s="281"/>
      <c r="D19" s="125"/>
      <c r="E19" s="125"/>
      <c r="F19" s="126">
        <v>1</v>
      </c>
      <c r="G19" s="278"/>
      <c r="I19" s="71"/>
      <c r="J19" s="62"/>
      <c r="K19" s="62"/>
      <c r="L19" s="71"/>
      <c r="M19" s="80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.75">
      <c r="A20" s="122">
        <f>IF('019G-Kerr'!A20&gt;0,'019G-Kerr'!A20,"")</f>
        <v>11</v>
      </c>
      <c r="B20" s="129"/>
      <c r="C20" s="124"/>
      <c r="D20" s="125"/>
      <c r="E20" s="125"/>
      <c r="F20" s="126"/>
      <c r="G20" s="278"/>
      <c r="I20" s="71"/>
      <c r="J20" s="62"/>
      <c r="K20" s="62"/>
      <c r="L20" s="71"/>
      <c r="M20" s="80"/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.75">
      <c r="A21" s="122">
        <f>IF('019G-Kerr'!A21&gt;0,'019G-Kerr'!A21,"")</f>
        <v>12</v>
      </c>
      <c r="B21" s="129">
        <v>4.22</v>
      </c>
      <c r="C21" s="124">
        <v>1</v>
      </c>
      <c r="D21" s="125">
        <v>0.82</v>
      </c>
      <c r="E21" s="125">
        <v>3</v>
      </c>
      <c r="F21" s="126"/>
      <c r="G21" s="278" t="s">
        <v>154</v>
      </c>
      <c r="I21" s="71"/>
      <c r="J21" s="62"/>
      <c r="K21" s="62"/>
      <c r="L21" s="71"/>
      <c r="M21" s="80"/>
      <c r="O21" s="307"/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.75">
      <c r="A22" s="122">
        <f>IF('019G-Kerr'!A22&gt;0,'019G-Kerr'!A22,"")</f>
        <v>13</v>
      </c>
      <c r="B22" s="279"/>
      <c r="C22" s="281"/>
      <c r="D22" s="282"/>
      <c r="E22" s="282"/>
      <c r="F22" s="283">
        <v>1</v>
      </c>
      <c r="G22" s="278"/>
      <c r="I22" s="71"/>
      <c r="J22" s="62"/>
      <c r="K22" s="62"/>
      <c r="L22" s="71"/>
      <c r="M22" s="80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.75">
      <c r="A23" s="122">
        <f>IF('019G-Kerr'!A23&gt;0,'019G-Kerr'!A23,"")</f>
        <v>14</v>
      </c>
      <c r="B23" s="129"/>
      <c r="C23" s="124"/>
      <c r="D23" s="125"/>
      <c r="E23" s="125"/>
      <c r="F23" s="126">
        <v>1</v>
      </c>
      <c r="G23" s="278"/>
      <c r="I23" s="71"/>
      <c r="J23" s="62"/>
      <c r="K23" s="62"/>
      <c r="L23" s="71"/>
      <c r="M23" s="80"/>
      <c r="O23" s="307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.75">
      <c r="A24" s="122">
        <f>IF('019G-Kerr'!A24&gt;0,'019G-Kerr'!A24,"")</f>
        <v>15</v>
      </c>
      <c r="B24" s="129"/>
      <c r="C24" s="124"/>
      <c r="D24" s="125"/>
      <c r="E24" s="125"/>
      <c r="F24" s="126"/>
      <c r="G24" s="278"/>
      <c r="I24" s="71"/>
      <c r="J24" s="62"/>
      <c r="K24" s="62"/>
      <c r="L24" s="71"/>
      <c r="M24" s="80"/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.75">
      <c r="A25" s="122">
        <f>IF('019G-Kerr'!A25&gt;0,'019G-Kerr'!A25,"")</f>
        <v>16</v>
      </c>
      <c r="B25" s="125"/>
      <c r="C25" s="124"/>
      <c r="D25" s="125"/>
      <c r="E25" s="125"/>
      <c r="F25" s="126"/>
      <c r="G25" s="278"/>
      <c r="I25" s="71"/>
      <c r="J25" s="62"/>
      <c r="K25" s="62"/>
      <c r="L25" s="71"/>
      <c r="M25" s="80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.75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.75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O27" s="307"/>
      <c r="Q27" s="80"/>
      <c r="R27" s="71"/>
      <c r="S27" s="61"/>
      <c r="T27" s="105"/>
      <c r="X27" s="94"/>
      <c r="AJ27" s="66"/>
    </row>
    <row r="28" spans="1:36" ht="12.75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.75">
      <c r="A29" s="122">
        <f>IF('019G-Kerr'!A29&gt;0,'019G-Kerr'!A29,"")</f>
        <v>20</v>
      </c>
      <c r="B29" s="125"/>
      <c r="C29" s="124"/>
      <c r="D29" s="125"/>
      <c r="E29" s="125"/>
      <c r="F29" s="126"/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.75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O30" s="307"/>
      <c r="Q30" s="80"/>
      <c r="R30" s="71"/>
      <c r="S30" s="61"/>
      <c r="T30" s="105"/>
      <c r="U30" s="70"/>
      <c r="V30" s="70"/>
      <c r="X30" s="94"/>
      <c r="AJ30" s="66"/>
    </row>
    <row r="31" spans="1:36" ht="12.75">
      <c r="A31" s="122">
        <f>IF('019G-Kerr'!A31&gt;0,'019G-Kerr'!A31,"")</f>
        <v>22</v>
      </c>
      <c r="B31" s="129"/>
      <c r="C31" s="124"/>
      <c r="D31" s="129"/>
      <c r="E31" s="125"/>
      <c r="F31" s="126"/>
      <c r="G31" s="278"/>
      <c r="I31" s="71"/>
      <c r="J31" s="62"/>
      <c r="K31" s="62"/>
      <c r="L31" s="71"/>
      <c r="M31" s="80"/>
      <c r="Q31" s="80"/>
      <c r="R31" s="71"/>
      <c r="S31" s="61"/>
      <c r="T31" s="105"/>
      <c r="X31" s="94"/>
      <c r="AJ31" s="66"/>
    </row>
    <row r="32" spans="1:36" ht="12.75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O32" s="307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.75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.75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.75">
      <c r="A35" s="122">
        <f>IF('019G-Kerr'!A35&gt;0,'019G-Kerr'!A35,"")</f>
        <v>26</v>
      </c>
      <c r="B35" s="125"/>
      <c r="C35" s="124"/>
      <c r="D35" s="282"/>
      <c r="E35" s="282"/>
      <c r="F35" s="126">
        <v>1</v>
      </c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.75">
      <c r="A36" s="122">
        <f>IF('019G-Kerr'!A36&gt;0,'019G-Kerr'!A36,"")</f>
        <v>27</v>
      </c>
      <c r="B36" s="125"/>
      <c r="C36" s="281"/>
      <c r="D36" s="125"/>
      <c r="E36" s="125"/>
      <c r="F36" s="126">
        <v>1</v>
      </c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.75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O37" s="307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.75">
      <c r="A38" s="122">
        <f>IF('019G-Kerr'!A38&gt;0,'019G-Kerr'!A38,"")</f>
        <v>29</v>
      </c>
      <c r="B38" s="129"/>
      <c r="C38" s="124"/>
      <c r="D38" s="125"/>
      <c r="E38" s="125"/>
      <c r="F38" s="126"/>
      <c r="G38" s="278"/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.75">
      <c r="A39" s="122">
        <f>IF('019G-Kerr'!A39&gt;0,'019G-Kerr'!A39,"")</f>
        <v>30</v>
      </c>
      <c r="B39" s="129"/>
      <c r="C39" s="124"/>
      <c r="D39" s="125"/>
      <c r="E39" s="125"/>
      <c r="F39" s="126"/>
      <c r="G39" s="278"/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.75">
      <c r="A40" s="122">
        <f>IF('019G-Kerr'!A40&gt;0,'019G-Kerr'!A40,"")</f>
        <v>31</v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.75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.75">
      <c r="A42" s="130" t="s">
        <v>7</v>
      </c>
      <c r="B42" s="128">
        <f>SUM(B10:B40)</f>
        <v>6.13</v>
      </c>
      <c r="C42" s="126">
        <f>SUM(C10:C40)</f>
        <v>2</v>
      </c>
      <c r="D42" s="125">
        <f>SUM(D10:D40)</f>
        <v>1.65</v>
      </c>
      <c r="E42" s="125">
        <f>SUM(E10:E40)</f>
        <v>12</v>
      </c>
      <c r="F42" s="126">
        <f>SUM(F10:F41)</f>
        <v>10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.75">
      <c r="A43" s="130" t="s">
        <v>2</v>
      </c>
      <c r="B43" s="128">
        <f>AVERAGE(B10:B40)</f>
        <v>3.065</v>
      </c>
      <c r="C43" s="126">
        <f>C42/C46</f>
        <v>1</v>
      </c>
      <c r="D43" s="125">
        <f>AVERAGE(D10:D40)</f>
        <v>0.825</v>
      </c>
      <c r="E43" s="125">
        <f>AVERAGE(E10:E40)</f>
        <v>6</v>
      </c>
      <c r="F43" s="126">
        <f>AVERAGE(F10:F41)</f>
        <v>1</v>
      </c>
      <c r="G43" s="62">
        <f>IF(G46&gt;0,"&lt;","")</f>
      </c>
      <c r="I43" s="71"/>
      <c r="J43" s="62"/>
      <c r="K43" s="62"/>
      <c r="L43" s="71"/>
      <c r="M43" s="62"/>
      <c r="O43" s="307"/>
      <c r="Q43" s="80"/>
      <c r="R43" s="80"/>
      <c r="S43" s="80"/>
      <c r="T43" s="80"/>
      <c r="U43" s="80"/>
      <c r="V43" s="71"/>
      <c r="W43" s="71"/>
      <c r="X43" s="106"/>
    </row>
    <row r="44" spans="1:24" ht="12.75">
      <c r="A44" s="130" t="s">
        <v>3</v>
      </c>
      <c r="B44" s="128">
        <f>MAX(B10:B40)</f>
        <v>4.22</v>
      </c>
      <c r="C44" s="126">
        <f>MAX(C10:C40)</f>
        <v>1</v>
      </c>
      <c r="D44" s="125">
        <f>MAX(D10:D40)</f>
        <v>0.83</v>
      </c>
      <c r="E44" s="125">
        <f>MAX(E10:E40)</f>
        <v>9</v>
      </c>
      <c r="F44" s="126">
        <f>MAX(F10:F41)</f>
        <v>1</v>
      </c>
      <c r="G44" s="69"/>
      <c r="I44" s="63"/>
      <c r="L44" s="63"/>
      <c r="M44" s="62"/>
      <c r="Q44" s="63"/>
      <c r="R44" s="80"/>
      <c r="S44" s="80"/>
      <c r="T44" s="80"/>
      <c r="U44" s="80"/>
      <c r="V44" s="71"/>
      <c r="W44" s="71"/>
      <c r="X44" s="106"/>
    </row>
    <row r="45" spans="1:24" ht="12.75">
      <c r="A45" s="130" t="s">
        <v>8</v>
      </c>
      <c r="B45" s="128">
        <f>MIN(B10:B40)</f>
        <v>1.91</v>
      </c>
      <c r="C45" s="126">
        <f>MIN(C10:C40)</f>
        <v>1</v>
      </c>
      <c r="D45" s="125">
        <f>MIN(D10:D40)</f>
        <v>0.82</v>
      </c>
      <c r="E45" s="125">
        <f>MIN(E10:E40)</f>
        <v>3</v>
      </c>
      <c r="F45" s="126">
        <f>MIN(F10:F41)</f>
        <v>1</v>
      </c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.75">
      <c r="A46" s="130" t="s">
        <v>5</v>
      </c>
      <c r="B46" s="124">
        <f>COUNT(B10:B40)</f>
        <v>2</v>
      </c>
      <c r="C46" s="126">
        <f>COUNT(C10:C40)</f>
        <v>2</v>
      </c>
      <c r="D46" s="126">
        <f>COUNT(D10:D40)</f>
        <v>2</v>
      </c>
      <c r="E46" s="126">
        <f>COUNT(E10:E40)</f>
        <v>2</v>
      </c>
      <c r="F46" s="126">
        <f>COUNT(F10:F41)</f>
        <v>10</v>
      </c>
      <c r="G46" s="73"/>
      <c r="I46" s="63"/>
      <c r="L46" s="63"/>
      <c r="M46" s="62"/>
      <c r="O46" s="307"/>
      <c r="R46" s="71"/>
      <c r="S46" s="71"/>
      <c r="T46" s="71"/>
      <c r="U46" s="71"/>
      <c r="V46" s="71"/>
      <c r="W46" s="71"/>
      <c r="X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45139</v>
      </c>
      <c r="C48" s="218">
        <f>'019G-Kerr'!C48</f>
        <v>45179</v>
      </c>
    </row>
    <row r="49" ht="12.75">
      <c r="B49" s="218">
        <f>'019G-Kerr'!B49</f>
        <v>45169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spans="2:15" ht="12.75">
      <c r="B54" s="110"/>
      <c r="O54" s="307"/>
    </row>
    <row r="55" ht="12.75">
      <c r="B55" s="110"/>
    </row>
    <row r="56" spans="2:15" ht="12.75">
      <c r="B56" s="110"/>
      <c r="O56" s="307"/>
    </row>
    <row r="59" ht="12.75">
      <c r="Q59" s="62"/>
    </row>
    <row r="60" spans="15:19" ht="12.75">
      <c r="O60" s="307"/>
      <c r="Q60" s="62"/>
      <c r="R60" s="62"/>
      <c r="S60" s="107"/>
    </row>
    <row r="61" spans="18:19" ht="12.75">
      <c r="R61" s="62"/>
      <c r="S61" s="107"/>
    </row>
    <row r="67" ht="12.75">
      <c r="O67" s="307"/>
    </row>
    <row r="69" ht="12.75">
      <c r="O69" s="307"/>
    </row>
    <row r="73" ht="12.75">
      <c r="O73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45139</v>
      </c>
      <c r="G9" s="217" t="s">
        <v>18</v>
      </c>
      <c r="H9" s="220">
        <f>'024G-Wash'!B49</f>
        <v>45169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12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1.65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>
        <f>'024G-Wash'!B43</f>
        <v>3.065</v>
      </c>
      <c r="E24" s="117">
        <f>'024G-Wash'!B44</f>
        <v>4.22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12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2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45179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2" sqref="G22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Aug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>
        <v>4.971</v>
      </c>
      <c r="C12" s="124">
        <v>1</v>
      </c>
      <c r="D12" s="125">
        <v>1.59</v>
      </c>
      <c r="E12" s="125">
        <v>9</v>
      </c>
      <c r="F12" s="126"/>
      <c r="G12" s="278" t="s">
        <v>151</v>
      </c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>
        <v>1</v>
      </c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>
        <v>0.018</v>
      </c>
      <c r="C16" s="124">
        <v>1</v>
      </c>
      <c r="D16" s="125">
        <v>0.34</v>
      </c>
      <c r="E16" s="125">
        <v>2</v>
      </c>
      <c r="F16" s="126"/>
      <c r="G16" s="278" t="s">
        <v>148</v>
      </c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>
        <v>0.27</v>
      </c>
      <c r="E18" s="282">
        <v>5</v>
      </c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>
        <v>0.153</v>
      </c>
      <c r="C19" s="281">
        <v>1</v>
      </c>
      <c r="D19" s="125">
        <v>0.47</v>
      </c>
      <c r="E19" s="125">
        <v>4</v>
      </c>
      <c r="F19" s="126"/>
      <c r="G19" s="278" t="s">
        <v>147</v>
      </c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>
        <v>2.512</v>
      </c>
      <c r="C21" s="124">
        <v>1</v>
      </c>
      <c r="D21" s="125">
        <v>1.08</v>
      </c>
      <c r="E21" s="125">
        <v>3</v>
      </c>
      <c r="F21" s="126"/>
      <c r="G21" s="278" t="s">
        <v>154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3">
        <v>1.02</v>
      </c>
      <c r="C22" s="124">
        <v>1</v>
      </c>
      <c r="D22" s="125">
        <v>0.75</v>
      </c>
      <c r="E22" s="125">
        <v>3</v>
      </c>
      <c r="F22" s="126"/>
      <c r="G22" s="278" t="s">
        <v>147</v>
      </c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8"/>
      <c r="C23" s="124"/>
      <c r="D23" s="125"/>
      <c r="E23" s="125"/>
      <c r="F23" s="126">
        <v>1</v>
      </c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284"/>
      <c r="C35" s="281"/>
      <c r="D35" s="125"/>
      <c r="E35" s="125"/>
      <c r="F35" s="126">
        <v>1</v>
      </c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8"/>
      <c r="C36" s="124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>
        <v>1</v>
      </c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8.674</v>
      </c>
      <c r="C42" s="126">
        <f>SUM(C10:C40)</f>
        <v>5</v>
      </c>
      <c r="D42" s="125">
        <f>SUM(D10:D40)</f>
        <v>4.5</v>
      </c>
      <c r="E42" s="125">
        <f>SUM(E10:E40)</f>
        <v>26</v>
      </c>
      <c r="F42" s="126">
        <f>SUM(F10:F41)</f>
        <v>7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1.7348</v>
      </c>
      <c r="C43" s="126">
        <f>C42/C46</f>
        <v>1</v>
      </c>
      <c r="D43" s="125">
        <f>AVERAGE(D10:D40)</f>
        <v>0.75</v>
      </c>
      <c r="E43" s="125">
        <f>AVERAGE(E10:E40)</f>
        <v>4.333333333333333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4.971</v>
      </c>
      <c r="C44" s="126">
        <f>MAX(C10:C40)</f>
        <v>1</v>
      </c>
      <c r="D44" s="125">
        <f>MAX(D10:D40)</f>
        <v>1.59</v>
      </c>
      <c r="E44" s="125">
        <f>MAX(E10:E40)</f>
        <v>9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0.018</v>
      </c>
      <c r="C45" s="126">
        <f>MIN(C10:C40)</f>
        <v>1</v>
      </c>
      <c r="D45" s="125">
        <f>MIN(D10:D40)</f>
        <v>0.27</v>
      </c>
      <c r="E45" s="125">
        <f>MIN(E10:E40)</f>
        <v>2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5</v>
      </c>
      <c r="C46" s="126">
        <f>COUNT(C10:C40)</f>
        <v>5</v>
      </c>
      <c r="D46" s="126">
        <f>COUNT(D10:D40)</f>
        <v>6</v>
      </c>
      <c r="E46" s="126">
        <f>COUNT(E10:E40)</f>
        <v>6</v>
      </c>
      <c r="F46" s="126">
        <f>COUNT(F10:F41)</f>
        <v>7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45139</v>
      </c>
      <c r="C48" s="218">
        <f>'019G-Kerr'!C48</f>
        <v>45179</v>
      </c>
    </row>
    <row r="49" ht="12.75">
      <c r="B49" s="218">
        <f>'019G-Kerr'!B49</f>
        <v>45169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45139</v>
      </c>
      <c r="G9" s="217" t="s">
        <v>18</v>
      </c>
      <c r="H9" s="220">
        <f>'033G-Schrad'!B49</f>
        <v>45169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26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4.5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1.7348</v>
      </c>
      <c r="E24" s="243">
        <f>'033G-Schrad'!B44</f>
        <v>4.971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12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5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45179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7" sqref="F37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Aug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/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>
        <v>1</v>
      </c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>
        <v>1</v>
      </c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>
        <v>1</v>
      </c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>
        <v>1</v>
      </c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>
        <v>1</v>
      </c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/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>
        <v>1</v>
      </c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>
        <v>1</v>
      </c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>
        <v>1</v>
      </c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>
        <v>1</v>
      </c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/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/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/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/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>
        <v>1</v>
      </c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>
        <v>1</v>
      </c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12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12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.75">
      <c r="B48" s="218">
        <f>'019G-Kerr'!B48</f>
        <v>45139</v>
      </c>
      <c r="C48" s="218">
        <f>'019G-Kerr'!C48</f>
        <v>45179</v>
      </c>
    </row>
    <row r="49" spans="2:15" ht="12.75">
      <c r="B49" s="218">
        <f>'019G-Kerr'!B49</f>
        <v>45169</v>
      </c>
      <c r="O49" s="70"/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56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2023-09-05T14:30:36Z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